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marylinebossar/Downloads/"/>
    </mc:Choice>
  </mc:AlternateContent>
  <xr:revisionPtr revIDLastSave="0" documentId="13_ncr:1_{F2F77471-8F4A-674F-9DEF-E9B400A624CF}" xr6:coauthVersionLast="47" xr6:coauthVersionMax="47" xr10:uidLastSave="{00000000-0000-0000-0000-000000000000}"/>
  <bookViews>
    <workbookView xWindow="0" yWindow="760" windowWidth="29400" windowHeight="17240" xr2:uid="{00000000-000D-0000-FFFF-FFFF00000000}"/>
  </bookViews>
  <sheets>
    <sheet name="Yacht Buying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9" i="1" l="1"/>
  <c r="B113" i="1"/>
  <c r="B53" i="1"/>
  <c r="B49" i="1"/>
  <c r="B40" i="1"/>
  <c r="B42" i="1" s="1"/>
  <c r="B36" i="1"/>
  <c r="B37" i="1" s="1"/>
  <c r="B27" i="1"/>
  <c r="B30" i="1" s="1"/>
  <c r="B56" i="1"/>
  <c r="B18" i="1"/>
  <c r="B24" i="1" s="1"/>
  <c r="B13" i="1"/>
  <c r="B15" i="1" s="1"/>
  <c r="B116" i="1" l="1"/>
</calcChain>
</file>

<file path=xl/sharedStrings.xml><?xml version="1.0" encoding="utf-8"?>
<sst xmlns="http://schemas.openxmlformats.org/spreadsheetml/2006/main" count="174" uniqueCount="174">
  <si>
    <t>YACHT BUYING BUDGET CALCULATOR</t>
  </si>
  <si>
    <t>From Current Yachts - Complete Guide to Buying Your First Yacht</t>
  </si>
  <si>
    <t>VESSEL INFORMATION</t>
  </si>
  <si>
    <t>Purchase Price</t>
  </si>
  <si>
    <t>Enter the agreed purchase price of the vessel</t>
  </si>
  <si>
    <t>Used to estimate survey and other costs</t>
  </si>
  <si>
    <t>1. PRE-PURCHASE COSTS</t>
  </si>
  <si>
    <t>Travel to View Listings</t>
  </si>
  <si>
    <t>Flights/Transportation</t>
  </si>
  <si>
    <t>Airfare or mileage to view vessels</t>
  </si>
  <si>
    <t>Accommodations</t>
  </si>
  <si>
    <t>Hotel stays while viewing boats</t>
  </si>
  <si>
    <t>Meals &amp; Incidentals</t>
  </si>
  <si>
    <t>Food and other travel expenses</t>
  </si>
  <si>
    <t>Subtotal - Travel Costs</t>
  </si>
  <si>
    <t>2. SURVEY &amp; INSPECTION</t>
  </si>
  <si>
    <t>Marine Survey</t>
  </si>
  <si>
    <t>Typically $20-50 per foot ($35/ft used here)</t>
  </si>
  <si>
    <t>Haul Out &amp; Yard Fees</t>
  </si>
  <si>
    <t>Engine Survey (if separate)</t>
  </si>
  <si>
    <t>Specialist inspection for engines/mechanicals</t>
  </si>
  <si>
    <t>Sea Trial Expenses</t>
  </si>
  <si>
    <t>Rig Survey (sailboats)</t>
  </si>
  <si>
    <t>Specialist mast/rigging inspection</t>
  </si>
  <si>
    <t>Subtotal - Survey &amp; Inspection</t>
  </si>
  <si>
    <t>Loan Origination Fee</t>
  </si>
  <si>
    <t>Documentation Fees</t>
  </si>
  <si>
    <t>Appraisal Fee</t>
  </si>
  <si>
    <t>Required by some lenders</t>
  </si>
  <si>
    <t>Subtotal - Financing</t>
  </si>
  <si>
    <t>4. CLOSING &amp; TRANSFER</t>
  </si>
  <si>
    <t>Escrow/Closing Fees</t>
  </si>
  <si>
    <t>Title search, escrow services</t>
  </si>
  <si>
    <t>Sales Tax or Import Duty</t>
  </si>
  <si>
    <t>Subtotal - Closing &amp; Transfer</t>
  </si>
  <si>
    <t>5. INSURANCE (First Year)</t>
  </si>
  <si>
    <t>Get actual quotes - varies widely by vessel/experience</t>
  </si>
  <si>
    <t>Required Captain Training</t>
  </si>
  <si>
    <t>Some insurers require courses for first-time buyers</t>
  </si>
  <si>
    <t>Subtotal - Insurance</t>
  </si>
  <si>
    <t>6. DELIVERY &amp; TRANSPORTATION</t>
  </si>
  <si>
    <t>Captain Delivery Fee</t>
  </si>
  <si>
    <t>Professional delivery if needed</t>
  </si>
  <si>
    <t>Transport/Shipping Costs</t>
  </si>
  <si>
    <t>Truck transport or shipping costs</t>
  </si>
  <si>
    <t>Fuel for Delivery</t>
  </si>
  <si>
    <t>Fuel costs if self-delivering</t>
  </si>
  <si>
    <t>Crew &amp; Travel Expenses</t>
  </si>
  <si>
    <t>Crew costs, return flights, etc.</t>
  </si>
  <si>
    <t>Subtotal - Delivery</t>
  </si>
  <si>
    <t>7. SLIP/MOORING (First Year)</t>
  </si>
  <si>
    <t>Annual Slip Rental</t>
  </si>
  <si>
    <t>Mooring Ball/Anchor Fee</t>
  </si>
  <si>
    <t>Alternative to slip in some areas</t>
  </si>
  <si>
    <t>Dry Stack Storage</t>
  </si>
  <si>
    <t>Alternative storage option</t>
  </si>
  <si>
    <t>Subtotal - Slip/Storage</t>
  </si>
  <si>
    <t>8. REFURBISHMENT &amp; UPGRADES</t>
  </si>
  <si>
    <t>Immediate Repairs from Survey</t>
  </si>
  <si>
    <t>Hull/Bottom Repairs</t>
  </si>
  <si>
    <t>Blisters, gelcoat, bottom paint</t>
  </si>
  <si>
    <t>Engine Service/Repairs</t>
  </si>
  <si>
    <t>Service or repairs identified in survey</t>
  </si>
  <si>
    <t>Electrical System Repairs</t>
  </si>
  <si>
    <t>Wiring, panels, batteries</t>
  </si>
  <si>
    <t>Plumbing Repairs</t>
  </si>
  <si>
    <t>Through-hulls, pumps, heads</t>
  </si>
  <si>
    <t>Safety Equipment Updates</t>
  </si>
  <si>
    <t>Flares, life jackets, EPIRB, etc.</t>
  </si>
  <si>
    <t>Propulsion &amp; Mechanical</t>
  </si>
  <si>
    <t>Engine Overhaul/Replacement</t>
  </si>
  <si>
    <t>Major engine work or new engines</t>
  </si>
  <si>
    <t>Generator Service/Replacement</t>
  </si>
  <si>
    <t>Genset work or new generator</t>
  </si>
  <si>
    <t>Bow Thruster Installation</t>
  </si>
  <si>
    <t>Add maneuvering thruster</t>
  </si>
  <si>
    <t>Transmission Service</t>
  </si>
  <si>
    <t>Rebuild or service</t>
  </si>
  <si>
    <t>Sailing Rig (if applicable)</t>
  </si>
  <si>
    <t>Rigging Replacement</t>
  </si>
  <si>
    <t>Sail Replacement/Repairs</t>
  </si>
  <si>
    <t>Main, jib, genoa, spinnaker</t>
  </si>
  <si>
    <t>Mast/Boom Work</t>
  </si>
  <si>
    <t>Repair or replacement</t>
  </si>
  <si>
    <t>Winch Service/Replacement</t>
  </si>
  <si>
    <t>Service or upgrade winches</t>
  </si>
  <si>
    <t>Systems &amp; Comfort</t>
  </si>
  <si>
    <t>Air Conditioning Installation</t>
  </si>
  <si>
    <t>Add or upgrade HVAC</t>
  </si>
  <si>
    <t>Solar Panel System</t>
  </si>
  <si>
    <t>Solar panels, controller, installation</t>
  </si>
  <si>
    <t>Watermaker Installation</t>
  </si>
  <si>
    <t>Desalination system</t>
  </si>
  <si>
    <t>Refrigeration Upgrade</t>
  </si>
  <si>
    <t>Replace or upgrade cooling</t>
  </si>
  <si>
    <t>Heating System</t>
  </si>
  <si>
    <t>Diesel heater or other heating</t>
  </si>
  <si>
    <t>Electronics &amp; Navigation</t>
  </si>
  <si>
    <t>Chartplotter/GPS Upgrade</t>
  </si>
  <si>
    <t>New multifunction displays</t>
  </si>
  <si>
    <t>Radar System</t>
  </si>
  <si>
    <t>New or upgraded radar</t>
  </si>
  <si>
    <t>Autopilot Installation</t>
  </si>
  <si>
    <t>Add or replace autopilot</t>
  </si>
  <si>
    <t>VHF Radio Upgrade</t>
  </si>
  <si>
    <t>New VHF with DSC</t>
  </si>
  <si>
    <t>AIS Transponder</t>
  </si>
  <si>
    <t>Add AIS capability</t>
  </si>
  <si>
    <t>Depth/Speed/Wind Instruments</t>
  </si>
  <si>
    <t>Update instrument package</t>
  </si>
  <si>
    <t>Deck &amp; Exterior</t>
  </si>
  <si>
    <t>Davits for Dinghy</t>
  </si>
  <si>
    <t>Install or replace davits</t>
  </si>
  <si>
    <t>Canvas &amp; Enclosures</t>
  </si>
  <si>
    <t>Bimini, dodger, enclosures</t>
  </si>
  <si>
    <t>Deck Hardware Replacement</t>
  </si>
  <si>
    <t>Cleats, winches, stanchions</t>
  </si>
  <si>
    <t>Teak Deck Refinishing</t>
  </si>
  <si>
    <t>Restore or replace teak</t>
  </si>
  <si>
    <t>Non-skid Repair</t>
  </si>
  <si>
    <t>Refinish deck surfaces</t>
  </si>
  <si>
    <t>Interior Upgrades</t>
  </si>
  <si>
    <t>Upholstery Replacement</t>
  </si>
  <si>
    <t>Cushions, covers, fabrics</t>
  </si>
  <si>
    <t>Interior Refinishing</t>
  </si>
  <si>
    <t>Woodwork, cabinetry</t>
  </si>
  <si>
    <t>Head (Bathroom) Renovation</t>
  </si>
  <si>
    <t>Fixtures, finishes</t>
  </si>
  <si>
    <t>Galley Upgrades</t>
  </si>
  <si>
    <t>Stove, sink, counters</t>
  </si>
  <si>
    <t>Miscellaneous Upgrades</t>
  </si>
  <si>
    <t>Ground Tackle (Anchor/Chain)</t>
  </si>
  <si>
    <t>New anchor, rode, chain</t>
  </si>
  <si>
    <t>Dinghy &amp; Outboard</t>
  </si>
  <si>
    <t>Tender and motor</t>
  </si>
  <si>
    <t>Entertainment System</t>
  </si>
  <si>
    <t>Stereo, TV, speakers</t>
  </si>
  <si>
    <t>Other Equipment</t>
  </si>
  <si>
    <t>Fishing gear, water toys, etc.</t>
  </si>
  <si>
    <t>Subtotal - Refurbishment &amp; Upgrades</t>
  </si>
  <si>
    <t>TOTAL ACQUISITION COSTS</t>
  </si>
  <si>
    <t>Purchase price + all associated costs</t>
  </si>
  <si>
    <t>ANNUAL OPERATING COSTS (Rule of Thumb)</t>
  </si>
  <si>
    <t>Estimated Annual Operating Cost</t>
  </si>
  <si>
    <t>10-12% of purchase price annually (includes slip, insurance, maintenance, fuel, etc.)</t>
  </si>
  <si>
    <t>NOTES &amp; INSTRUCTIONS</t>
  </si>
  <si>
    <t>• Blue numbers are inputs - change these to match your situation</t>
  </si>
  <si>
    <t>• Black numbers are calculated automatically based on your inputs</t>
  </si>
  <si>
    <t>• Enter 0 for items that don't apply to your purchase</t>
  </si>
  <si>
    <t>• GET ACTUAL QUOTES for insurance, slip fees, and surveys - these vary dramatically by location and vessel</t>
  </si>
  <si>
    <t>• This budget covers acquisition costs - plan separately for ongoing operating expenses</t>
  </si>
  <si>
    <t>Download more resources at CurrentYachts.com</t>
  </si>
  <si>
    <t>Vessel overall Length (LOA, in feet)</t>
  </si>
  <si>
    <t>Number of Trips for Showings, Trial Run</t>
  </si>
  <si>
    <t>Used to multiply the above cost by the number of trips</t>
  </si>
  <si>
    <t>Travel Costs per Trip</t>
  </si>
  <si>
    <t>Crane/lift fees to inspect bottom, usually includes powerwashing</t>
  </si>
  <si>
    <t>Other costs (fuel and captain fees are usually the responsibility of the seller)</t>
  </si>
  <si>
    <t>Sureyor Travel Costs</t>
  </si>
  <si>
    <t>Inquire with your surveyor about their travel/accommodations costs.</t>
  </si>
  <si>
    <t>3. FINANCING &amp; DOCUMENTATION COSTS</t>
  </si>
  <si>
    <t>Typically 1% of loan amount (assumes 80% financed)</t>
  </si>
  <si>
    <t>USCG documentation or state registration (ask your documentation agent)</t>
  </si>
  <si>
    <t>Importation into US</t>
  </si>
  <si>
    <t>For foreign-built vessels, consult a customs broker</t>
  </si>
  <si>
    <t>Sales Tax %</t>
  </si>
  <si>
    <t>Check your state/jurisdiction and update the above % figure</t>
  </si>
  <si>
    <t>Hull &amp; Liability Insurance</t>
  </si>
  <si>
    <t>Varies drastically by location - get actual quotes</t>
  </si>
  <si>
    <t>Winter storage + Launch Fees</t>
  </si>
  <si>
    <t>Usually a cost per month for the layup period. Varies drastically by location - get actual quotes</t>
  </si>
  <si>
    <t>Standing/running rigging including chain plates</t>
  </si>
  <si>
    <t>Internet/Starlink</t>
  </si>
  <si>
    <t>Include any annual subscriptions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</si>
</sst>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19" x14ac:knownFonts="1">
    <font>
      <sz val="11"/>
      <color theme="1"/>
      <name val="Calibri"/>
      <family val="2"/>
      <scheme val="minor"/>
    </font>
    <font>
      <b/>
      <sz val="14"/>
      <color rgb="FFFFFFFF"/>
      <name val="Arial"/>
    </font>
    <font>
      <i/>
      <sz val="9"/>
      <name val="Arial"/>
    </font>
    <font>
      <b/>
      <sz val="12"/>
      <color rgb="FFFFFFFF"/>
      <name val="Arial"/>
    </font>
    <font>
      <sz val="10"/>
      <color rgb="FF0000FF"/>
      <name val="Arial"/>
    </font>
    <font>
      <b/>
      <sz val="10"/>
      <name val="Arial"/>
    </font>
    <font>
      <sz val="10"/>
      <color rgb="FF000000"/>
      <name val="Arial"/>
    </font>
    <font>
      <b/>
      <sz val="13"/>
      <color rgb="FFFFFFFF"/>
      <name val="Arial"/>
    </font>
    <font>
      <b/>
      <sz val="13"/>
      <name val="Arial"/>
    </font>
    <font>
      <b/>
      <i/>
      <sz val="9"/>
      <name val="Arial"/>
    </font>
    <font>
      <i/>
      <sz val="9"/>
      <color rgb="FF2E75B5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2E75B5"/>
        <bgColor rgb="FF2E75B5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3">
    <xf numFmtId="0" fontId="0" fillId="0" borderId="0" xfId="0"/>
    <xf numFmtId="164" fontId="4" fillId="0" borderId="0" xfId="0" applyNumberFormat="1" applyFont="1"/>
    <xf numFmtId="1" fontId="4" fillId="0" borderId="0" xfId="0" applyNumberFormat="1" applyFont="1"/>
    <xf numFmtId="0" fontId="5" fillId="0" borderId="0" xfId="0" applyFont="1"/>
    <xf numFmtId="164" fontId="6" fillId="0" borderId="0" xfId="0" applyNumberFormat="1" applyFont="1"/>
    <xf numFmtId="164" fontId="8" fillId="5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4" borderId="0" xfId="0" applyFont="1" applyFill="1"/>
    <xf numFmtId="0" fontId="0" fillId="0" borderId="0" xfId="0"/>
    <xf numFmtId="0" fontId="2" fillId="0" borderId="0" xfId="0" applyFont="1"/>
    <xf numFmtId="0" fontId="3" fillId="3" borderId="0" xfId="0" applyFont="1" applyFill="1"/>
    <xf numFmtId="0" fontId="10" fillId="0" borderId="0" xfId="0" applyFont="1" applyAlignment="1">
      <alignment horizontal="center"/>
    </xf>
    <xf numFmtId="0" fontId="9" fillId="0" borderId="0" xfId="0" applyFont="1"/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3" borderId="0" xfId="0" applyFont="1" applyFill="1"/>
    <xf numFmtId="164" fontId="17" fillId="0" borderId="0" xfId="0" applyNumberFormat="1" applyFont="1"/>
    <xf numFmtId="164" fontId="18" fillId="0" borderId="0" xfId="0" applyNumberFormat="1" applyFont="1"/>
    <xf numFmtId="9" fontId="4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8"/>
  <sheetViews>
    <sheetView tabSelected="1" zoomScale="130" zoomScaleNormal="130" workbookViewId="0">
      <selection activeCell="A130" sqref="A130"/>
    </sheetView>
  </sheetViews>
  <sheetFormatPr baseColWidth="10" defaultColWidth="8.83203125" defaultRowHeight="15" x14ac:dyDescent="0.2"/>
  <cols>
    <col min="1" max="1" width="35" customWidth="1"/>
    <col min="2" max="2" width="18" customWidth="1"/>
    <col min="3" max="3" width="56.6640625" customWidth="1"/>
  </cols>
  <sheetData>
    <row r="1" spans="1:3" ht="25" customHeight="1" x14ac:dyDescent="0.2">
      <c r="A1" s="14" t="s">
        <v>0</v>
      </c>
      <c r="B1" s="8"/>
      <c r="C1" s="8"/>
    </row>
    <row r="2" spans="1:3" x14ac:dyDescent="0.2">
      <c r="A2" s="16" t="s">
        <v>1</v>
      </c>
      <c r="B2" s="15"/>
      <c r="C2" s="15"/>
    </row>
    <row r="4" spans="1:3" ht="20" customHeight="1" x14ac:dyDescent="0.2">
      <c r="A4" s="10" t="s">
        <v>2</v>
      </c>
      <c r="B4" s="8"/>
      <c r="C4" s="8"/>
    </row>
    <row r="5" spans="1:3" x14ac:dyDescent="0.2">
      <c r="A5" t="s">
        <v>3</v>
      </c>
      <c r="B5" s="1">
        <v>300000</v>
      </c>
      <c r="C5" t="s">
        <v>4</v>
      </c>
    </row>
    <row r="6" spans="1:3" x14ac:dyDescent="0.2">
      <c r="A6" t="s">
        <v>152</v>
      </c>
      <c r="B6" s="2">
        <v>45</v>
      </c>
      <c r="C6" t="s">
        <v>5</v>
      </c>
    </row>
    <row r="8" spans="1:3" ht="20" customHeight="1" x14ac:dyDescent="0.2">
      <c r="A8" s="10" t="s">
        <v>6</v>
      </c>
      <c r="B8" s="8"/>
      <c r="C8" s="8"/>
    </row>
    <row r="9" spans="1:3" x14ac:dyDescent="0.2">
      <c r="A9" s="7" t="s">
        <v>7</v>
      </c>
      <c r="B9" s="8"/>
      <c r="C9" s="8"/>
    </row>
    <row r="10" spans="1:3" x14ac:dyDescent="0.2">
      <c r="A10" t="s">
        <v>8</v>
      </c>
      <c r="B10" s="1">
        <v>800</v>
      </c>
      <c r="C10" t="s">
        <v>9</v>
      </c>
    </row>
    <row r="11" spans="1:3" x14ac:dyDescent="0.2">
      <c r="A11" t="s">
        <v>10</v>
      </c>
      <c r="B11" s="1">
        <v>400</v>
      </c>
      <c r="C11" t="s">
        <v>11</v>
      </c>
    </row>
    <row r="12" spans="1:3" x14ac:dyDescent="0.2">
      <c r="A12" t="s">
        <v>12</v>
      </c>
      <c r="B12" s="1">
        <v>200</v>
      </c>
      <c r="C12" t="s">
        <v>13</v>
      </c>
    </row>
    <row r="13" spans="1:3" x14ac:dyDescent="0.2">
      <c r="A13" s="17" t="s">
        <v>155</v>
      </c>
      <c r="B13" s="4">
        <f>SUM(B10:B12)</f>
        <v>1400</v>
      </c>
    </row>
    <row r="14" spans="1:3" x14ac:dyDescent="0.2">
      <c r="A14" s="18" t="s">
        <v>153</v>
      </c>
      <c r="B14" s="2">
        <v>2</v>
      </c>
      <c r="C14" t="s">
        <v>154</v>
      </c>
    </row>
    <row r="15" spans="1:3" x14ac:dyDescent="0.2">
      <c r="A15" s="17" t="s">
        <v>14</v>
      </c>
      <c r="B15" s="21">
        <f>B14*B13</f>
        <v>2800</v>
      </c>
    </row>
    <row r="17" spans="1:3" ht="20" customHeight="1" x14ac:dyDescent="0.2">
      <c r="A17" s="10" t="s">
        <v>15</v>
      </c>
      <c r="B17" s="8"/>
      <c r="C17" s="8"/>
    </row>
    <row r="18" spans="1:3" x14ac:dyDescent="0.2">
      <c r="A18" t="s">
        <v>16</v>
      </c>
      <c r="B18" s="4">
        <f>B6*35</f>
        <v>1575</v>
      </c>
      <c r="C18" t="s">
        <v>17</v>
      </c>
    </row>
    <row r="19" spans="1:3" x14ac:dyDescent="0.2">
      <c r="A19" t="s">
        <v>158</v>
      </c>
      <c r="B19" s="1">
        <v>0</v>
      </c>
      <c r="C19" t="s">
        <v>159</v>
      </c>
    </row>
    <row r="20" spans="1:3" x14ac:dyDescent="0.2">
      <c r="A20" t="s">
        <v>18</v>
      </c>
      <c r="B20" s="1">
        <v>650</v>
      </c>
      <c r="C20" t="s">
        <v>156</v>
      </c>
    </row>
    <row r="21" spans="1:3" x14ac:dyDescent="0.2">
      <c r="A21" t="s">
        <v>19</v>
      </c>
      <c r="B21" s="1">
        <v>500</v>
      </c>
      <c r="C21" t="s">
        <v>20</v>
      </c>
    </row>
    <row r="22" spans="1:3" x14ac:dyDescent="0.2">
      <c r="A22" t="s">
        <v>21</v>
      </c>
      <c r="B22" s="1">
        <v>300</v>
      </c>
      <c r="C22" t="s">
        <v>157</v>
      </c>
    </row>
    <row r="23" spans="1:3" x14ac:dyDescent="0.2">
      <c r="A23" t="s">
        <v>22</v>
      </c>
      <c r="B23" s="1">
        <v>0</v>
      </c>
      <c r="C23" t="s">
        <v>23</v>
      </c>
    </row>
    <row r="24" spans="1:3" x14ac:dyDescent="0.2">
      <c r="A24" s="3" t="s">
        <v>24</v>
      </c>
      <c r="B24" s="20">
        <f>SUM(B18:B23)</f>
        <v>3025</v>
      </c>
    </row>
    <row r="26" spans="1:3" ht="20" customHeight="1" x14ac:dyDescent="0.2">
      <c r="A26" s="19" t="s">
        <v>160</v>
      </c>
      <c r="B26" s="8"/>
      <c r="C26" s="8"/>
    </row>
    <row r="27" spans="1:3" x14ac:dyDescent="0.2">
      <c r="A27" t="s">
        <v>25</v>
      </c>
      <c r="B27" s="4">
        <f>B5*0.01*0.8</f>
        <v>2400</v>
      </c>
      <c r="C27" t="s">
        <v>161</v>
      </c>
    </row>
    <row r="28" spans="1:3" x14ac:dyDescent="0.2">
      <c r="A28" t="s">
        <v>26</v>
      </c>
      <c r="B28" s="1">
        <v>650</v>
      </c>
      <c r="C28" t="s">
        <v>162</v>
      </c>
    </row>
    <row r="29" spans="1:3" x14ac:dyDescent="0.2">
      <c r="A29" t="s">
        <v>27</v>
      </c>
      <c r="B29" s="1">
        <v>400</v>
      </c>
      <c r="C29" t="s">
        <v>28</v>
      </c>
    </row>
    <row r="30" spans="1:3" x14ac:dyDescent="0.2">
      <c r="A30" s="3" t="s">
        <v>29</v>
      </c>
      <c r="B30" s="20">
        <f>SUM(B27:B29)</f>
        <v>3450</v>
      </c>
    </row>
    <row r="32" spans="1:3" ht="20" customHeight="1" x14ac:dyDescent="0.2">
      <c r="A32" s="10" t="s">
        <v>30</v>
      </c>
      <c r="B32" s="8"/>
      <c r="C32" s="8"/>
    </row>
    <row r="33" spans="1:3" x14ac:dyDescent="0.2">
      <c r="A33" t="s">
        <v>31</v>
      </c>
      <c r="B33" s="1">
        <v>750</v>
      </c>
      <c r="C33" t="s">
        <v>32</v>
      </c>
    </row>
    <row r="34" spans="1:3" x14ac:dyDescent="0.2">
      <c r="A34" t="s">
        <v>163</v>
      </c>
      <c r="B34" s="1">
        <v>0</v>
      </c>
      <c r="C34" t="s">
        <v>164</v>
      </c>
    </row>
    <row r="35" spans="1:3" x14ac:dyDescent="0.2">
      <c r="A35" t="s">
        <v>165</v>
      </c>
      <c r="B35" s="22">
        <v>0.06</v>
      </c>
    </row>
    <row r="36" spans="1:3" x14ac:dyDescent="0.2">
      <c r="A36" t="s">
        <v>33</v>
      </c>
      <c r="B36" s="4">
        <f>B35*B5</f>
        <v>18000</v>
      </c>
      <c r="C36" t="s">
        <v>166</v>
      </c>
    </row>
    <row r="37" spans="1:3" x14ac:dyDescent="0.2">
      <c r="A37" s="3" t="s">
        <v>34</v>
      </c>
      <c r="B37" s="20">
        <f>SUM(B33:B34)+B36</f>
        <v>18750</v>
      </c>
    </row>
    <row r="39" spans="1:3" ht="20" customHeight="1" x14ac:dyDescent="0.2">
      <c r="A39" s="10" t="s">
        <v>35</v>
      </c>
      <c r="B39" s="8"/>
      <c r="C39" s="8"/>
    </row>
    <row r="40" spans="1:3" x14ac:dyDescent="0.2">
      <c r="A40" t="s">
        <v>167</v>
      </c>
      <c r="B40" s="1">
        <f>1.5%*B5</f>
        <v>4500</v>
      </c>
      <c r="C40" t="s">
        <v>36</v>
      </c>
    </row>
    <row r="41" spans="1:3" x14ac:dyDescent="0.2">
      <c r="A41" t="s">
        <v>37</v>
      </c>
      <c r="B41" s="1">
        <v>0</v>
      </c>
      <c r="C41" t="s">
        <v>38</v>
      </c>
    </row>
    <row r="42" spans="1:3" x14ac:dyDescent="0.2">
      <c r="A42" s="3" t="s">
        <v>39</v>
      </c>
      <c r="B42" s="4">
        <f>SUM(B40:B41)</f>
        <v>4500</v>
      </c>
    </row>
    <row r="44" spans="1:3" ht="20" customHeight="1" x14ac:dyDescent="0.2">
      <c r="A44" s="10" t="s">
        <v>40</v>
      </c>
      <c r="B44" s="8"/>
      <c r="C44" s="8"/>
    </row>
    <row r="45" spans="1:3" x14ac:dyDescent="0.2">
      <c r="A45" t="s">
        <v>41</v>
      </c>
      <c r="B45" s="1">
        <v>0</v>
      </c>
      <c r="C45" t="s">
        <v>42</v>
      </c>
    </row>
    <row r="46" spans="1:3" x14ac:dyDescent="0.2">
      <c r="A46" t="s">
        <v>43</v>
      </c>
      <c r="B46" s="1">
        <v>0</v>
      </c>
      <c r="C46" t="s">
        <v>44</v>
      </c>
    </row>
    <row r="47" spans="1:3" x14ac:dyDescent="0.2">
      <c r="A47" t="s">
        <v>45</v>
      </c>
      <c r="B47" s="1">
        <v>0</v>
      </c>
      <c r="C47" t="s">
        <v>46</v>
      </c>
    </row>
    <row r="48" spans="1:3" x14ac:dyDescent="0.2">
      <c r="A48" t="s">
        <v>47</v>
      </c>
      <c r="B48" s="1">
        <v>0</v>
      </c>
      <c r="C48" t="s">
        <v>48</v>
      </c>
    </row>
    <row r="49" spans="1:3" x14ac:dyDescent="0.2">
      <c r="A49" s="3" t="s">
        <v>49</v>
      </c>
      <c r="B49" s="4">
        <f>SUM(B45:B48)</f>
        <v>0</v>
      </c>
    </row>
    <row r="51" spans="1:3" ht="20" customHeight="1" x14ac:dyDescent="0.2">
      <c r="A51" s="10" t="s">
        <v>50</v>
      </c>
      <c r="B51" s="8"/>
      <c r="C51" s="8"/>
    </row>
    <row r="52" spans="1:3" x14ac:dyDescent="0.2">
      <c r="A52" t="s">
        <v>51</v>
      </c>
      <c r="B52" s="1">
        <v>7200</v>
      </c>
      <c r="C52" t="s">
        <v>168</v>
      </c>
    </row>
    <row r="53" spans="1:3" x14ac:dyDescent="0.2">
      <c r="A53" t="s">
        <v>169</v>
      </c>
      <c r="B53" s="1">
        <f>400*4</f>
        <v>1600</v>
      </c>
      <c r="C53" t="s">
        <v>170</v>
      </c>
    </row>
    <row r="54" spans="1:3" x14ac:dyDescent="0.2">
      <c r="A54" t="s">
        <v>52</v>
      </c>
      <c r="B54" s="1">
        <v>0</v>
      </c>
      <c r="C54" t="s">
        <v>53</v>
      </c>
    </row>
    <row r="55" spans="1:3" x14ac:dyDescent="0.2">
      <c r="A55" t="s">
        <v>54</v>
      </c>
      <c r="B55" s="1">
        <v>0</v>
      </c>
      <c r="C55" t="s">
        <v>55</v>
      </c>
    </row>
    <row r="56" spans="1:3" x14ac:dyDescent="0.2">
      <c r="A56" s="3" t="s">
        <v>56</v>
      </c>
      <c r="B56" s="4">
        <f>SUM(B52:B55)</f>
        <v>8800</v>
      </c>
    </row>
    <row r="58" spans="1:3" ht="20" customHeight="1" x14ac:dyDescent="0.2">
      <c r="A58" s="10" t="s">
        <v>57</v>
      </c>
      <c r="B58" s="8"/>
      <c r="C58" s="8"/>
    </row>
    <row r="59" spans="1:3" x14ac:dyDescent="0.2">
      <c r="A59" s="7" t="s">
        <v>58</v>
      </c>
      <c r="B59" s="8"/>
      <c r="C59" s="8"/>
    </row>
    <row r="60" spans="1:3" x14ac:dyDescent="0.2">
      <c r="A60" t="s">
        <v>59</v>
      </c>
      <c r="B60" s="1">
        <v>0</v>
      </c>
      <c r="C60" t="s">
        <v>60</v>
      </c>
    </row>
    <row r="61" spans="1:3" x14ac:dyDescent="0.2">
      <c r="A61" t="s">
        <v>61</v>
      </c>
      <c r="B61" s="1">
        <v>0</v>
      </c>
      <c r="C61" t="s">
        <v>62</v>
      </c>
    </row>
    <row r="62" spans="1:3" x14ac:dyDescent="0.2">
      <c r="A62" t="s">
        <v>63</v>
      </c>
      <c r="B62" s="1">
        <v>0</v>
      </c>
      <c r="C62" t="s">
        <v>64</v>
      </c>
    </row>
    <row r="63" spans="1:3" x14ac:dyDescent="0.2">
      <c r="A63" t="s">
        <v>65</v>
      </c>
      <c r="B63" s="1">
        <v>0</v>
      </c>
      <c r="C63" t="s">
        <v>66</v>
      </c>
    </row>
    <row r="64" spans="1:3" x14ac:dyDescent="0.2">
      <c r="A64" t="s">
        <v>67</v>
      </c>
      <c r="B64" s="1">
        <v>0</v>
      </c>
      <c r="C64" t="s">
        <v>68</v>
      </c>
    </row>
    <row r="66" spans="1:3" x14ac:dyDescent="0.2">
      <c r="A66" s="7" t="s">
        <v>69</v>
      </c>
      <c r="B66" s="8"/>
      <c r="C66" s="8"/>
    </row>
    <row r="67" spans="1:3" x14ac:dyDescent="0.2">
      <c r="A67" t="s">
        <v>70</v>
      </c>
      <c r="B67" s="1">
        <v>0</v>
      </c>
      <c r="C67" t="s">
        <v>71</v>
      </c>
    </row>
    <row r="68" spans="1:3" x14ac:dyDescent="0.2">
      <c r="A68" t="s">
        <v>72</v>
      </c>
      <c r="B68" s="1">
        <v>0</v>
      </c>
      <c r="C68" t="s">
        <v>73</v>
      </c>
    </row>
    <row r="69" spans="1:3" x14ac:dyDescent="0.2">
      <c r="A69" t="s">
        <v>74</v>
      </c>
      <c r="B69" s="1">
        <v>0</v>
      </c>
      <c r="C69" t="s">
        <v>75</v>
      </c>
    </row>
    <row r="70" spans="1:3" x14ac:dyDescent="0.2">
      <c r="A70" t="s">
        <v>76</v>
      </c>
      <c r="B70" s="1">
        <v>0</v>
      </c>
      <c r="C70" t="s">
        <v>77</v>
      </c>
    </row>
    <row r="72" spans="1:3" x14ac:dyDescent="0.2">
      <c r="A72" s="7" t="s">
        <v>78</v>
      </c>
      <c r="B72" s="8"/>
      <c r="C72" s="8"/>
    </row>
    <row r="73" spans="1:3" x14ac:dyDescent="0.2">
      <c r="A73" t="s">
        <v>79</v>
      </c>
      <c r="B73" s="1">
        <v>0</v>
      </c>
      <c r="C73" t="s">
        <v>171</v>
      </c>
    </row>
    <row r="74" spans="1:3" x14ac:dyDescent="0.2">
      <c r="A74" t="s">
        <v>80</v>
      </c>
      <c r="B74" s="1">
        <v>0</v>
      </c>
      <c r="C74" t="s">
        <v>81</v>
      </c>
    </row>
    <row r="75" spans="1:3" x14ac:dyDescent="0.2">
      <c r="A75" t="s">
        <v>82</v>
      </c>
      <c r="B75" s="1">
        <v>0</v>
      </c>
      <c r="C75" t="s">
        <v>83</v>
      </c>
    </row>
    <row r="76" spans="1:3" x14ac:dyDescent="0.2">
      <c r="A76" t="s">
        <v>84</v>
      </c>
      <c r="B76" s="1">
        <v>0</v>
      </c>
      <c r="C76" t="s">
        <v>85</v>
      </c>
    </row>
    <row r="78" spans="1:3" x14ac:dyDescent="0.2">
      <c r="A78" s="7" t="s">
        <v>86</v>
      </c>
      <c r="B78" s="8"/>
      <c r="C78" s="8"/>
    </row>
    <row r="79" spans="1:3" x14ac:dyDescent="0.2">
      <c r="A79" t="s">
        <v>87</v>
      </c>
      <c r="B79" s="1">
        <v>0</v>
      </c>
      <c r="C79" t="s">
        <v>88</v>
      </c>
    </row>
    <row r="80" spans="1:3" x14ac:dyDescent="0.2">
      <c r="A80" t="s">
        <v>89</v>
      </c>
      <c r="B80" s="1">
        <v>0</v>
      </c>
      <c r="C80" t="s">
        <v>90</v>
      </c>
    </row>
    <row r="81" spans="1:3" x14ac:dyDescent="0.2">
      <c r="A81" t="s">
        <v>91</v>
      </c>
      <c r="B81" s="1">
        <v>0</v>
      </c>
      <c r="C81" t="s">
        <v>92</v>
      </c>
    </row>
    <row r="82" spans="1:3" x14ac:dyDescent="0.2">
      <c r="A82" t="s">
        <v>93</v>
      </c>
      <c r="B82" s="1">
        <v>0</v>
      </c>
      <c r="C82" t="s">
        <v>94</v>
      </c>
    </row>
    <row r="83" spans="1:3" x14ac:dyDescent="0.2">
      <c r="A83" t="s">
        <v>95</v>
      </c>
      <c r="B83" s="1">
        <v>0</v>
      </c>
      <c r="C83" t="s">
        <v>96</v>
      </c>
    </row>
    <row r="85" spans="1:3" x14ac:dyDescent="0.2">
      <c r="A85" s="7" t="s">
        <v>97</v>
      </c>
      <c r="B85" s="8"/>
      <c r="C85" s="8"/>
    </row>
    <row r="86" spans="1:3" x14ac:dyDescent="0.2">
      <c r="A86" t="s">
        <v>98</v>
      </c>
      <c r="B86" s="1">
        <v>0</v>
      </c>
      <c r="C86" t="s">
        <v>99</v>
      </c>
    </row>
    <row r="87" spans="1:3" x14ac:dyDescent="0.2">
      <c r="A87" t="s">
        <v>100</v>
      </c>
      <c r="B87" s="1">
        <v>0</v>
      </c>
      <c r="C87" t="s">
        <v>101</v>
      </c>
    </row>
    <row r="88" spans="1:3" x14ac:dyDescent="0.2">
      <c r="A88" t="s">
        <v>102</v>
      </c>
      <c r="B88" s="1">
        <v>0</v>
      </c>
      <c r="C88" t="s">
        <v>103</v>
      </c>
    </row>
    <row r="89" spans="1:3" x14ac:dyDescent="0.2">
      <c r="A89" t="s">
        <v>104</v>
      </c>
      <c r="B89" s="1">
        <v>0</v>
      </c>
      <c r="C89" t="s">
        <v>105</v>
      </c>
    </row>
    <row r="90" spans="1:3" x14ac:dyDescent="0.2">
      <c r="A90" t="s">
        <v>106</v>
      </c>
      <c r="B90" s="1">
        <v>0</v>
      </c>
      <c r="C90" t="s">
        <v>107</v>
      </c>
    </row>
    <row r="91" spans="1:3" x14ac:dyDescent="0.2">
      <c r="A91" t="s">
        <v>108</v>
      </c>
      <c r="B91" s="1">
        <v>0</v>
      </c>
      <c r="C91" t="s">
        <v>109</v>
      </c>
    </row>
    <row r="92" spans="1:3" x14ac:dyDescent="0.2">
      <c r="A92" t="s">
        <v>172</v>
      </c>
      <c r="B92" s="1">
        <v>0</v>
      </c>
      <c r="C92" t="s">
        <v>173</v>
      </c>
    </row>
    <row r="94" spans="1:3" x14ac:dyDescent="0.2">
      <c r="A94" s="7" t="s">
        <v>110</v>
      </c>
      <c r="B94" s="8"/>
      <c r="C94" s="8"/>
    </row>
    <row r="95" spans="1:3" x14ac:dyDescent="0.2">
      <c r="A95" t="s">
        <v>111</v>
      </c>
      <c r="B95" s="1">
        <v>0</v>
      </c>
      <c r="C95" t="s">
        <v>112</v>
      </c>
    </row>
    <row r="96" spans="1:3" x14ac:dyDescent="0.2">
      <c r="A96" t="s">
        <v>113</v>
      </c>
      <c r="B96" s="1">
        <v>0</v>
      </c>
      <c r="C96" t="s">
        <v>114</v>
      </c>
    </row>
    <row r="97" spans="1:3" x14ac:dyDescent="0.2">
      <c r="A97" t="s">
        <v>115</v>
      </c>
      <c r="B97" s="1">
        <v>0</v>
      </c>
      <c r="C97" t="s">
        <v>116</v>
      </c>
    </row>
    <row r="98" spans="1:3" x14ac:dyDescent="0.2">
      <c r="A98" t="s">
        <v>117</v>
      </c>
      <c r="B98" s="1">
        <v>0</v>
      </c>
      <c r="C98" t="s">
        <v>118</v>
      </c>
    </row>
    <row r="99" spans="1:3" x14ac:dyDescent="0.2">
      <c r="A99" t="s">
        <v>119</v>
      </c>
      <c r="B99" s="1">
        <v>0</v>
      </c>
      <c r="C99" t="s">
        <v>120</v>
      </c>
    </row>
    <row r="101" spans="1:3" x14ac:dyDescent="0.2">
      <c r="A101" s="7" t="s">
        <v>121</v>
      </c>
      <c r="B101" s="8"/>
      <c r="C101" s="8"/>
    </row>
    <row r="102" spans="1:3" x14ac:dyDescent="0.2">
      <c r="A102" t="s">
        <v>122</v>
      </c>
      <c r="B102" s="1">
        <v>0</v>
      </c>
      <c r="C102" t="s">
        <v>123</v>
      </c>
    </row>
    <row r="103" spans="1:3" x14ac:dyDescent="0.2">
      <c r="A103" t="s">
        <v>124</v>
      </c>
      <c r="B103" s="1">
        <v>0</v>
      </c>
      <c r="C103" t="s">
        <v>125</v>
      </c>
    </row>
    <row r="104" spans="1:3" x14ac:dyDescent="0.2">
      <c r="A104" t="s">
        <v>126</v>
      </c>
      <c r="B104" s="1">
        <v>0</v>
      </c>
      <c r="C104" t="s">
        <v>127</v>
      </c>
    </row>
    <row r="105" spans="1:3" x14ac:dyDescent="0.2">
      <c r="A105" t="s">
        <v>128</v>
      </c>
      <c r="B105" s="1">
        <v>0</v>
      </c>
      <c r="C105" t="s">
        <v>129</v>
      </c>
    </row>
    <row r="107" spans="1:3" x14ac:dyDescent="0.2">
      <c r="A107" s="7" t="s">
        <v>130</v>
      </c>
      <c r="B107" s="8"/>
      <c r="C107" s="8"/>
    </row>
    <row r="108" spans="1:3" x14ac:dyDescent="0.2">
      <c r="A108" t="s">
        <v>131</v>
      </c>
      <c r="B108" s="1">
        <v>0</v>
      </c>
      <c r="C108" t="s">
        <v>132</v>
      </c>
    </row>
    <row r="109" spans="1:3" x14ac:dyDescent="0.2">
      <c r="A109" t="s">
        <v>133</v>
      </c>
      <c r="B109" s="1">
        <v>0</v>
      </c>
      <c r="C109" t="s">
        <v>134</v>
      </c>
    </row>
    <row r="110" spans="1:3" x14ac:dyDescent="0.2">
      <c r="A110" t="s">
        <v>135</v>
      </c>
      <c r="B110" s="1">
        <v>0</v>
      </c>
      <c r="C110" t="s">
        <v>136</v>
      </c>
    </row>
    <row r="111" spans="1:3" x14ac:dyDescent="0.2">
      <c r="A111" t="s">
        <v>137</v>
      </c>
      <c r="B111" s="1">
        <v>0</v>
      </c>
      <c r="C111" t="s">
        <v>138</v>
      </c>
    </row>
    <row r="112" spans="1:3" x14ac:dyDescent="0.2">
      <c r="B112" s="1"/>
    </row>
    <row r="113" spans="1:3" x14ac:dyDescent="0.2">
      <c r="A113" s="3" t="s">
        <v>139</v>
      </c>
      <c r="B113" s="4">
        <f>SUM(B60:B111)</f>
        <v>0</v>
      </c>
    </row>
    <row r="116" spans="1:3" ht="25" customHeight="1" x14ac:dyDescent="0.2">
      <c r="A116" s="13" t="s">
        <v>140</v>
      </c>
      <c r="B116" s="5">
        <f>B5+B15+B24+B30+B37+B42+B49+B56+B113</f>
        <v>341325</v>
      </c>
      <c r="C116" s="6" t="s">
        <v>141</v>
      </c>
    </row>
    <row r="118" spans="1:3" ht="20" customHeight="1" x14ac:dyDescent="0.2">
      <c r="A118" s="10" t="s">
        <v>142</v>
      </c>
      <c r="B118" s="8"/>
      <c r="C118" s="8"/>
    </row>
    <row r="119" spans="1:3" x14ac:dyDescent="0.2">
      <c r="A119" t="s">
        <v>143</v>
      </c>
      <c r="B119" s="4">
        <f>B5*0.11</f>
        <v>33000</v>
      </c>
      <c r="C119" t="s">
        <v>144</v>
      </c>
    </row>
    <row r="121" spans="1:3" ht="20" customHeight="1" x14ac:dyDescent="0.2">
      <c r="A121" s="10" t="s">
        <v>145</v>
      </c>
      <c r="B121" s="8"/>
      <c r="C121" s="8"/>
    </row>
    <row r="122" spans="1:3" x14ac:dyDescent="0.2">
      <c r="A122" s="9" t="s">
        <v>146</v>
      </c>
      <c r="B122" s="8"/>
      <c r="C122" s="8"/>
    </row>
    <row r="123" spans="1:3" x14ac:dyDescent="0.2">
      <c r="A123" s="9" t="s">
        <v>147</v>
      </c>
      <c r="B123" s="8"/>
      <c r="C123" s="8"/>
    </row>
    <row r="124" spans="1:3" x14ac:dyDescent="0.2">
      <c r="A124" s="9" t="s">
        <v>148</v>
      </c>
      <c r="B124" s="8"/>
      <c r="C124" s="8"/>
    </row>
    <row r="125" spans="1:3" x14ac:dyDescent="0.2">
      <c r="A125" s="12" t="s">
        <v>149</v>
      </c>
      <c r="B125" s="8"/>
      <c r="C125" s="8"/>
    </row>
    <row r="126" spans="1:3" x14ac:dyDescent="0.2">
      <c r="A126" s="9" t="s">
        <v>150</v>
      </c>
      <c r="B126" s="8"/>
      <c r="C126" s="8"/>
    </row>
    <row r="128" spans="1:3" x14ac:dyDescent="0.2">
      <c r="A128" s="11" t="s">
        <v>151</v>
      </c>
      <c r="B128" s="8"/>
      <c r="C128" s="8"/>
    </row>
  </sheetData>
  <mergeCells count="29">
    <mergeCell ref="A1:C1"/>
    <mergeCell ref="A101:C101"/>
    <mergeCell ref="A118:C118"/>
    <mergeCell ref="A85:C85"/>
    <mergeCell ref="A94:C94"/>
    <mergeCell ref="A2:C2"/>
    <mergeCell ref="A124:C124"/>
    <mergeCell ref="A26:C26"/>
    <mergeCell ref="A8:C8"/>
    <mergeCell ref="A107:C107"/>
    <mergeCell ref="A59:C59"/>
    <mergeCell ref="A32:C32"/>
    <mergeCell ref="A4:C4"/>
    <mergeCell ref="A78:C78"/>
    <mergeCell ref="A58:C58"/>
    <mergeCell ref="A123:C123"/>
    <mergeCell ref="A9:C9"/>
    <mergeCell ref="A44:C44"/>
    <mergeCell ref="A39:C39"/>
    <mergeCell ref="A17:C17"/>
    <mergeCell ref="A116"/>
    <mergeCell ref="A72:C72"/>
    <mergeCell ref="A126:C126"/>
    <mergeCell ref="A51:C51"/>
    <mergeCell ref="A128:C128"/>
    <mergeCell ref="A121:C121"/>
    <mergeCell ref="A125:C125"/>
    <mergeCell ref="A122:C122"/>
    <mergeCell ref="A66:C6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Yacht Buying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Amanda Haley</cp:lastModifiedBy>
  <dcterms:created xsi:type="dcterms:W3CDTF">2026-01-17T14:41:02Z</dcterms:created>
  <dcterms:modified xsi:type="dcterms:W3CDTF">2026-01-18T13:01:12Z</dcterms:modified>
</cp:coreProperties>
</file>